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1745" windowHeight="1084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J8" i="7" l="1"/>
  <c r="F13" i="7" l="1"/>
  <c r="F14" i="7"/>
  <c r="F15" i="7"/>
  <c r="F16" i="7"/>
  <c r="F17" i="7"/>
  <c r="F18" i="7"/>
  <c r="F19" i="7"/>
  <c r="F20" i="7"/>
  <c r="F21" i="7"/>
  <c r="F22" i="7"/>
  <c r="F23" i="7"/>
  <c r="F24" i="7"/>
  <c r="F25" i="7"/>
  <c r="H13" i="7"/>
  <c r="I13" i="7"/>
  <c r="J13" i="7"/>
  <c r="K13" i="7"/>
  <c r="L13" i="7"/>
  <c r="M13" i="7"/>
  <c r="Q13" i="7" s="1"/>
  <c r="N13" i="7"/>
  <c r="O13" i="7"/>
  <c r="P13" i="7"/>
  <c r="R13" i="7"/>
  <c r="S13" i="7"/>
  <c r="T13" i="7"/>
  <c r="U13" i="7"/>
  <c r="X13" i="7" s="1"/>
  <c r="V13" i="7"/>
  <c r="W13" i="7"/>
  <c r="H14" i="7"/>
  <c r="I14" i="7"/>
  <c r="J14" i="7"/>
  <c r="K14" i="7"/>
  <c r="L14" i="7"/>
  <c r="M14" i="7"/>
  <c r="N14" i="7"/>
  <c r="O14" i="7"/>
  <c r="P14" i="7"/>
  <c r="R14" i="7"/>
  <c r="S14" i="7"/>
  <c r="T14" i="7"/>
  <c r="U14" i="7"/>
  <c r="X14" i="7" s="1"/>
  <c r="V14" i="7"/>
  <c r="W14" i="7"/>
  <c r="H15" i="7"/>
  <c r="I15" i="7"/>
  <c r="J15" i="7"/>
  <c r="K15" i="7"/>
  <c r="L15" i="7"/>
  <c r="M15" i="7"/>
  <c r="N15" i="7"/>
  <c r="O15" i="7"/>
  <c r="P15" i="7"/>
  <c r="R15" i="7"/>
  <c r="S15" i="7"/>
  <c r="T15" i="7"/>
  <c r="U15" i="7"/>
  <c r="V15" i="7"/>
  <c r="W15" i="7"/>
  <c r="H16" i="7"/>
  <c r="I16" i="7"/>
  <c r="J16" i="7"/>
  <c r="K16" i="7"/>
  <c r="L16" i="7"/>
  <c r="M16" i="7"/>
  <c r="N16" i="7"/>
  <c r="O16" i="7"/>
  <c r="P16" i="7"/>
  <c r="R16" i="7"/>
  <c r="X16" i="7" s="1"/>
  <c r="S16" i="7"/>
  <c r="T16" i="7"/>
  <c r="U16" i="7"/>
  <c r="V16" i="7"/>
  <c r="W16" i="7"/>
  <c r="H17" i="7"/>
  <c r="I17" i="7"/>
  <c r="J17" i="7"/>
  <c r="Q17" i="7" s="1"/>
  <c r="K17" i="7"/>
  <c r="L17" i="7"/>
  <c r="M17" i="7"/>
  <c r="N17" i="7"/>
  <c r="O17" i="7"/>
  <c r="P17" i="7"/>
  <c r="R17" i="7"/>
  <c r="X17" i="7" s="1"/>
  <c r="S17" i="7"/>
  <c r="T17" i="7"/>
  <c r="U17" i="7"/>
  <c r="V17" i="7"/>
  <c r="W17" i="7"/>
  <c r="H18" i="7"/>
  <c r="I18" i="7"/>
  <c r="J18" i="7"/>
  <c r="K18" i="7"/>
  <c r="L18" i="7"/>
  <c r="M18" i="7"/>
  <c r="N18" i="7"/>
  <c r="O18" i="7"/>
  <c r="P18" i="7"/>
  <c r="R18" i="7"/>
  <c r="S18" i="7"/>
  <c r="T18" i="7"/>
  <c r="X18" i="7" s="1"/>
  <c r="U18" i="7"/>
  <c r="V18" i="7"/>
  <c r="W18" i="7"/>
  <c r="H19" i="7"/>
  <c r="I19" i="7"/>
  <c r="J19" i="7"/>
  <c r="K19" i="7"/>
  <c r="L19" i="7"/>
  <c r="M19" i="7"/>
  <c r="N19" i="7"/>
  <c r="O19" i="7"/>
  <c r="P19" i="7"/>
  <c r="R19" i="7"/>
  <c r="S19" i="7"/>
  <c r="T19" i="7"/>
  <c r="U19" i="7"/>
  <c r="V19" i="7"/>
  <c r="W19" i="7"/>
  <c r="H20" i="7"/>
  <c r="I20" i="7"/>
  <c r="J20" i="7"/>
  <c r="K20" i="7"/>
  <c r="L20" i="7"/>
  <c r="M20" i="7"/>
  <c r="N20" i="7"/>
  <c r="O20" i="7"/>
  <c r="P20" i="7"/>
  <c r="R20" i="7"/>
  <c r="S20" i="7"/>
  <c r="T20" i="7"/>
  <c r="U20" i="7"/>
  <c r="V20" i="7"/>
  <c r="W20" i="7"/>
  <c r="H21" i="7"/>
  <c r="I21" i="7"/>
  <c r="J21" i="7"/>
  <c r="K21" i="7"/>
  <c r="L21" i="7"/>
  <c r="M21" i="7"/>
  <c r="N21" i="7"/>
  <c r="O21" i="7"/>
  <c r="P21" i="7"/>
  <c r="R21" i="7"/>
  <c r="S21" i="7"/>
  <c r="T21" i="7"/>
  <c r="U21" i="7"/>
  <c r="V21" i="7"/>
  <c r="W21" i="7"/>
  <c r="H22" i="7"/>
  <c r="I22" i="7"/>
  <c r="J22" i="7"/>
  <c r="K22" i="7"/>
  <c r="L22" i="7"/>
  <c r="M22" i="7"/>
  <c r="N22" i="7"/>
  <c r="O22" i="7"/>
  <c r="P22" i="7"/>
  <c r="R22" i="7"/>
  <c r="S22" i="7"/>
  <c r="T22" i="7"/>
  <c r="U22" i="7"/>
  <c r="V22" i="7"/>
  <c r="W22" i="7"/>
  <c r="X22" i="7"/>
  <c r="H23" i="7"/>
  <c r="I23" i="7"/>
  <c r="J23" i="7"/>
  <c r="K23" i="7"/>
  <c r="L23" i="7"/>
  <c r="M23" i="7"/>
  <c r="N23" i="7"/>
  <c r="O23" i="7"/>
  <c r="P23" i="7"/>
  <c r="R23" i="7"/>
  <c r="S23" i="7"/>
  <c r="T23" i="7"/>
  <c r="U23" i="7"/>
  <c r="V23" i="7"/>
  <c r="W23" i="7"/>
  <c r="H24" i="7"/>
  <c r="I24" i="7"/>
  <c r="J24" i="7"/>
  <c r="K24" i="7"/>
  <c r="L24" i="7"/>
  <c r="M24" i="7"/>
  <c r="N24" i="7"/>
  <c r="O24" i="7"/>
  <c r="P24" i="7"/>
  <c r="R24" i="7"/>
  <c r="S24" i="7"/>
  <c r="T24" i="7"/>
  <c r="U24" i="7"/>
  <c r="V24" i="7"/>
  <c r="W24" i="7"/>
  <c r="H25" i="7"/>
  <c r="I25" i="7"/>
  <c r="J25" i="7"/>
  <c r="K25" i="7"/>
  <c r="L25" i="7"/>
  <c r="M25" i="7"/>
  <c r="N25" i="7"/>
  <c r="O25" i="7"/>
  <c r="P25" i="7"/>
  <c r="R25" i="7"/>
  <c r="S25" i="7"/>
  <c r="T25" i="7"/>
  <c r="U25" i="7"/>
  <c r="V25" i="7"/>
  <c r="W25" i="7"/>
  <c r="P12" i="7"/>
  <c r="O12" i="7"/>
  <c r="N12" i="7"/>
  <c r="M12" i="7"/>
  <c r="L12" i="7"/>
  <c r="K12" i="7"/>
  <c r="J12" i="7"/>
  <c r="I12" i="7"/>
  <c r="H12" i="7"/>
  <c r="F12" i="7"/>
  <c r="Q25" i="7" l="1"/>
  <c r="X25" i="7"/>
  <c r="X21" i="7"/>
  <c r="X20" i="7"/>
  <c r="Q24" i="7"/>
  <c r="X24" i="7"/>
  <c r="X23" i="7"/>
  <c r="Q23" i="7"/>
  <c r="Q22" i="7"/>
  <c r="Q21" i="7"/>
  <c r="Q20" i="7"/>
  <c r="Q19" i="7"/>
  <c r="X19" i="7"/>
  <c r="Q18" i="7"/>
  <c r="Q16" i="7"/>
  <c r="Q15" i="7"/>
  <c r="X15" i="7"/>
  <c r="Q1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G63" i="18"/>
  <c r="E63" i="18"/>
  <c r="J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J21" i="18"/>
  <c r="M21" i="18"/>
  <c r="I21" i="18"/>
  <c r="L21" i="18"/>
  <c r="H21" i="18"/>
  <c r="L31" i="18"/>
  <c r="K31" i="18"/>
  <c r="G31" i="18"/>
  <c r="N31" i="18"/>
  <c r="J31" i="18"/>
  <c r="I31" i="18"/>
  <c r="H53" i="18"/>
  <c r="H63" i="18"/>
  <c r="D24" i="15"/>
  <c r="C23" i="15"/>
  <c r="M31" i="18" l="1"/>
  <c r="G21" i="18"/>
  <c r="N21" i="18"/>
  <c r="F31" i="18"/>
  <c r="E31" i="18" s="1"/>
  <c r="K21" i="18"/>
  <c r="E21" i="18" s="1"/>
  <c r="D56" i="18"/>
  <c r="J55" i="18" s="1"/>
  <c r="D66" i="18"/>
  <c r="K65" i="18" s="1"/>
  <c r="F69" i="17"/>
  <c r="G69" i="17"/>
  <c r="H69" i="17"/>
  <c r="I69" i="17"/>
  <c r="J69" i="17"/>
  <c r="K69" i="17"/>
  <c r="L69" i="17"/>
  <c r="M69" i="17"/>
  <c r="N69" i="17"/>
  <c r="E69" i="17"/>
  <c r="H55" i="18" l="1"/>
  <c r="L55" i="18"/>
  <c r="G55" i="18"/>
  <c r="E55" i="18" s="1"/>
  <c r="I55" i="18"/>
  <c r="K55" i="18"/>
  <c r="N55" i="18"/>
  <c r="M65" i="18"/>
  <c r="M55" i="18"/>
  <c r="F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S12" i="7"/>
  <c r="T12" i="7"/>
  <c r="U12" i="7"/>
  <c r="V12" i="7"/>
  <c r="W12" i="7"/>
  <c r="R12" i="7"/>
  <c r="E65" i="18" l="1"/>
  <c r="X12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Q12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<sst xmlns="http://schemas.openxmlformats.org/spreadsheetml/2006/main" count="1374" uniqueCount="677">
  <si>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</si>
  <si>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</si>
  <si>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</si>
  <si>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</si>
  <si>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</si>
  <si>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</si>
  <si>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</si>
  <si>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</si>
  <si>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</si>
  <si>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</si>
  <si>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</si>
  <si>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</si>
  <si>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</si>
  <si>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</si>
  <si>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</si>
  <si>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</si>
  <si>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</si>
  <si>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</si>
  <si>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</si>
  <si>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</si>
  <si>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</si>
  <si>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</si>
  <si>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</si>
  <si>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</si>
  <si>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</si>
  <si>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</si>
  <si>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</si>
  <si>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</si>
  <si>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</si>
  <si>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</si>
  <si>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</si>
  <si>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</si>
  <si>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</si>
  <si>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</si>
  <si>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</si>
  <si>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</si>
  <si>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</si>
  <si>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</si>
  <si>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</si>
  <si>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</si>
  <si>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</si>
  <si>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</si>
  <si>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</si>
  <si>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</si>
  <si>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</si>
  <si>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</si>
  <si>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</si>
  <si>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</si>
  <si>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</si>
  <si>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</si>
  <si>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</si>
  <si>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</si>
  <si>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</si>
  <si>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</si>
  <si>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</si>
  <si>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</si>
  <si>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</si>
  <si>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</si>
  <si>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</si>
  <si>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</si>
  <si>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</si>
  <si>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</si>
  <si>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</si>
  <si>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</si>
  <si>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</si>
  <si>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</si>
  <si>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</si>
  <si>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</si>
  <si>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</si>
  <si>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</si>
  <si>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</si>
  <si>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</si>
  <si>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</si>
  <si>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</si>
  <si>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</si>
  <si>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</si>
  <si>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</si>
  <si>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</si>
  <si>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</si>
  <si>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</si>
  <si>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</si>
  <si>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</si>
  <si>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</si>
  <si>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</si>
  <si>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</si>
  <si>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</si>
  <si>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</si>
  <si>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</si>
  <si>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</si>
  <si>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</si>
  <si>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</si>
  <si>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</si>
  <si>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</si>
  <si>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</si>
  <si>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</si>
  <si>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</si>
  <si>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</si>
  <si>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</si>
  <si>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</si>
  <si>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</si>
  <si>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</si>
  <si>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</si>
  <si>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</si>
  <si>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</si>
  <si>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</si>
  <si>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</si>
  <si>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</si>
  <si>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</si>
  <si>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</si>
  <si>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</si>
  <si>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</si>
  <si>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</si>
  <si>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</si>
  <si>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</si>
  <si>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</si>
  <si>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</si>
  <si>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</si>
  <si>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</si>
  <si>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</si>
  <si>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</si>
  <si>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</si>
  <si>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</si>
  <si>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</si>
  <si>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</si>
  <si>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</si>
  <si>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</si>
  <si>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</si>
  <si>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</si>
  <si>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</si>
  <si>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</si>
  <si>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</si>
  <si>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</si>
  <si>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</si>
  <si>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</si>
  <si>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</si>
  <si>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</si>
  <si>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</si>
  <si>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</si>
  <si>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</si>
  <si>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</si>
  <si>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</si>
  <si>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</si>
  <si>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</si>
  <si>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</si>
  <si>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</si>
  <si>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</si>
  <si>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</si>
  <si>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</si>
  <si>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</si>
  <si>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</si>
  <si>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</si>
  <si>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</si>
  <si>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</si>
  <si>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</si>
  <si>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</si>
  <si>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</si>
  <si>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</si>
  <si>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</si>
  <si>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</si>
  <si>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</si>
  <si>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</si>
  <si>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</si>
  <si>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</si>
  <si>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</si>
  <si>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</si>
  <si>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</si>
  <si>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</si>
  <si>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</si>
  <si>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</si>
  <si>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</si>
  <si>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</si>
  <si>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</si>
  <si>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</si>
  <si>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</si>
  <si>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</si>
  <si>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</si>
  <si>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</si>
  <si>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</si>
  <si>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</si>
  <si>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</si>
  <si>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</si>
  <si>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</si>
  <si>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</si>
  <si>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</si>
  <si>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</si>
  <si>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</si>
  <si>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</si>
  <si>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</si>
  <si>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</si>
  <si>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</si>
  <si>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</si>
  <si>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</si>
  <si>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</si>
  <si>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</si>
  <si>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</si>
  <si>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</si>
  <si>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</si>
  <si>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</si>
  <si>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</si>
  <si>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</si>
  <si>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</si>
  <si>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</si>
  <si>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</si>
  <si>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</si>
  <si>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</si>
  <si>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</si>
  <si>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</si>
  <si>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</si>
  <si>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</si>
  <si>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</si>
  <si>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</si>
  <si>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</si>
  <si>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</si>
  <si>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</si>
  <si>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</si>
  <si>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</si>
  <si>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</si>
  <si>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</si>
  <si>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</si>
  <si>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</si>
  <si>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</si>
  <si>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</si>
  <si>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</si>
  <si>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</si>
  <si>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</si>
  <si>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</si>
  <si>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</si>
  <si>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</si>
  <si>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</si>
  <si>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</si>
  <si>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</si>
  <si>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</si>
  <si>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</si>
  <si>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</si>
  <si>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</si>
  <si>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</si>
  <si>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</si>
  <si>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</si>
  <si>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</si>
  <si>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</si>
  <si>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</si>
  <si>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</si>
  <si>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</si>
  <si>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</si>
  <si>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</si>
  <si>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</si>
  <si>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</si>
  <si>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</si>
  <si>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</si>
  <si>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</si>
  <si>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</si>
  <si>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</si>
  <si>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</si>
  <si>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</si>
  <si>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</si>
  <si>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</si>
  <si>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</si>
  <si>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</si>
  <si>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</si>
  <si>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</si>
  <si>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</si>
  <si>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</si>
  <si>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</si>
  <si>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</si>
  <si>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</si>
  <si>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</si>
  <si>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</si>
  <si>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</si>
  <si>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</si>
  <si>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</si>
  <si>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</si>
  <si>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</si>
  <si>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</si>
  <si>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</si>
  <si>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</si>
  <si>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</si>
  <si>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</si>
  <si>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</si>
  <si>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</si>
  <si>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</si>
  <si>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</si>
  <si>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</si>
  <si>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</si>
  <si>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</si>
  <si>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</si>
  <si>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</si>
  <si>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</si>
  <si>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</si>
  <si>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</si>
  <si>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</si>
  <si>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</si>
  <si>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</si>
  <si>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</si>
  <si>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</si>
  <si>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</si>
  <si>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</si>
  <si>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</si>
  <si>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</si>
  <si>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</si>
  <si>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</si>
  <si>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</si>
  <si>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</si>
  <si>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</si>
  <si>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</si>
  <si>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</si>
  <si>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</si>
  <si>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</si>
  <si>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</si>
  <si>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</si>
  <si>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</si>
  <si>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</si>
  <si>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</si>
  <si>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</si>
  <si>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</si>
  <si>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</si>
  <si>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</si>
  <si>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</si>
  <si>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</si>
  <si>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</si>
  <si>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</si>
  <si>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</si>
  <si>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</si>
  <si>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</si>
  <si>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</si>
  <si>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</si>
  <si>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</si>
  <si>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</si>
  <si>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</si>
  <si>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</si>
  <si>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</si>
  <si>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</si>
  <si>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</si>
  <si>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</si>
  <si>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</si>
  <si>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</si>
  <si>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</si>
  <si>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</si>
  <si>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</si>
  <si>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</si>
  <si>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</si>
  <si>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</si>
  <si>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</si>
  <si>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</si>
  <si>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</si>
  <si>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</si>
  <si>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</si>
  <si>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</si>
  <si>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</si>
  <si>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</si>
  <si>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</si>
  <si>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</si>
  <si>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</si>
  <si>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</si>
  <si>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</si>
  <si>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</si>
  <si>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</si>
  <si>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</si>
  <si>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</si>
  <si>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</si>
  <si>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</si>
  <si>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</si>
  <si>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</si>
  <si>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</si>
  <si>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</si>
  <si>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</si>
  <si>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</si>
  <si>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</si>
  <si>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</si>
  <si>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</si>
  <si>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</si>
  <si>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</si>
  <si>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</si>
  <si>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</si>
  <si>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</si>
  <si>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</si>
  <si>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</si>
  <si>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</si>
  <si>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</si>
  <si>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</si>
  <si>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</si>
  <si>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</si>
  <si>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</si>
  <si>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</si>
  <si>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</si>
  <si>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</si>
  <si>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</si>
  <si>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</si>
  <si>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</si>
  <si>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</si>
  <si>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</si>
  <si>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</si>
  <si>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</si>
  <si>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</si>
  <si>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</si>
  <si>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</si>
  <si>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</si>
  <si>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</si>
  <si>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</si>
  <si>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</si>
  <si>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</si>
  <si>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</si>
  <si>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</si>
  <si>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</si>
  <si>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</si>
  <si>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</si>
  <si>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</si>
  <si>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</si>
  <si>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</si>
  <si>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</si>
  <si>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</si>
  <si>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</si>
  <si>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</si>
  <si>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</si>
  <si>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</si>
  <si>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</si>
  <si>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</si>
  <si>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</si>
  <si>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</si>
  <si>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</si>
  <si>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</si>
  <si>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</si>
  <si>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</si>
  <si>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</si>
  <si>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</si>
  <si>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</si>
  <si>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</si>
  <si>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</si>
  <si>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</si>
  <si>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</si>
  <si>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</si>
  <si>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</si>
  <si>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</si>
  <si>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</si>
  <si>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</si>
  <si>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</si>
  <si>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</si>
  <si>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</si>
  <si>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</si>
  <si>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</si>
  <si>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</si>
  <si>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</si>
  <si>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</si>
  <si>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</si>
  <si>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</si>
  <si>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</si>
  <si>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</si>
  <si>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</si>
  <si>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</si>
  <si>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</si>
  <si>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</si>
  <si>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</si>
  <si>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</si>
  <si>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</si>
  <si>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</si>
  <si>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</si>
  <si>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</si>
  <si>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</si>
  <si>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</si>
  <si>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</si>
  <si>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</si>
  <si>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</si>
  <si>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</si>
  <si>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</si>
  <si>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</si>
  <si>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</si>
  <si>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</si>
  <si>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</si>
  <si>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</si>
  <si>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</si>
  <si>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</si>
  <si>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</si>
  <si>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</si>
  <si>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</si>
  <si>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</si>
  <si>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</si>
  <si>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</si>
  <si>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</si>
  <si>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</si>
  <si>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</si>
  <si>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</si>
  <si>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</si>
  <si>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</si>
  <si>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</si>
  <si>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</si>
  <si>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</si>
  <si>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</si>
  <si>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</si>
  <si>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</si>
  <si>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</si>
  <si>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</si>
  <si>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</si>
  <si>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</si>
  <si>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</si>
  <si>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</si>
  <si>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</si>
  <si>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</si>
  <si>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</si>
  <si>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</si>
  <si>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</si>
  <si>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</si>
  <si>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</si>
  <si>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</si>
  <si>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</si>
  <si>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</si>
  <si>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</si>
  <si>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</si>
  <si>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</si>
  <si>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</si>
  <si>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</si>
  <si>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</si>
  <si>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</si>
  <si>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</si>
  <si>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</si>
  <si>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</si>
  <si>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</si>
  <si>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</si>
  <si>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</si>
  <si>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</si>
  <si>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</si>
  <si>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</si>
  <si>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</si>
  <si>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</si>
  <si>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</si>
  <si>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</si>
  <si>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</si>
  <si>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</si>
  <si>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</si>
  <si>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</si>
  <si>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</si>
  <si>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</si>
  <si>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</si>
  <si>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</si>
  <si>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</si>
  <si>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</si>
  <si>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</si>
  <si>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</si>
  <si>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</si>
  <si>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</si>
  <si>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</si>
  <si>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</si>
  <si>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</si>
  <si>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</si>
  <si>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</si>
  <si>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</si>
  <si>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</si>
  <si>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</si>
  <si>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</si>
  <si>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</si>
  <si>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</si>
  <si>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</si>
  <si>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</si>
  <si>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</si>
  <si>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</si>
  <si>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</si>
  <si>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</si>
  <si>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</si>
  <si>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</si>
  <si>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</si>
  <si>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</si>
  <si>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</si>
  <si>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</si>
  <si>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</si>
  <si>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</si>
  <si>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</si>
  <si>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</si>
  <si>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</si>
  <si>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</si>
  <si>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</si>
  <si>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</si>
  <si>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</si>
  <si>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</si>
  <si>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</si>
  <si>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</si>
  <si>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</si>
  <si>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</si>
  <si>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</si>
  <si>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</si>
  <si>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</si>
  <si>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</si>
  <si>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</si>
  <si>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</si>
  <si>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</si>
  <si>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</si>
  <si>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</si>
  <si>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</si>
  <si>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</si>
  <si>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</si>
  <si>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</si>
  <si>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</si>
  <si>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</si>
  <si>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</si>
  <si>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</si>
  <si>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</si>
  <si>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</si>
  <si>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</si>
  <si>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</si>
  <si>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</si>
  <si>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</si>
  <si>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</si>
  <si>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</si>
  <si>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</si>
  <si>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</si>
  <si>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</si>
  <si>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</si>
  <si>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</si>
  <si>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</si>
  <si>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</si>
  <si>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</si>
  <si>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</si>
  <si>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</si>
  <si>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</si>
  <si>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</si>
  <si>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</si>
  <si>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</si>
  <si>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</si>
  <si>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</si>
  <si>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</si>
  <si>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</si>
  <si>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</si>
  <si>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</si>
  <si>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</si>
  <si>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</si>
  <si>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</si>
  <si>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</si>
  <si>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</si>
  <si>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</si>
  <si>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</si>
  <si>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</si>
  <si>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</si>
  <si>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</si>
  <si>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</si>
  <si>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</si>
  <si>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</si>
  <si>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</si>
  <si>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</si>
  <si>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</si>
  <si>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</si>
  <si>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</si>
  <si>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</si>
  <si>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</si>
  <si>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</si>
  <si>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</si>
  <si>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</si>
  <si>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</si>
  <si>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</si>
  <si>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</si>
  <si>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</si>
  <si>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</si>
  <si>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</si>
  <si>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</si>
  <si>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</si>
  <si>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</si>
  <si>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</si>
  <si>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</si>
  <si>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</si>
  <si>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GmbH Bad Kreuznach</t>
  </si>
  <si>
    <t>9870082300004</t>
  </si>
  <si>
    <t>Kilianstr. 9</t>
  </si>
  <si>
    <t>Bad Kreuznach</t>
  </si>
  <si>
    <t>NCHN007008230000</t>
  </si>
  <si>
    <t>GASPOOLNH7008231</t>
  </si>
  <si>
    <t>SW Bad Kreuznach</t>
  </si>
  <si>
    <t>Meteogroup</t>
  </si>
  <si>
    <t>DE_GBA03</t>
  </si>
  <si>
    <t>DE_GBD03</t>
  </si>
  <si>
    <t>DE_GBH03</t>
  </si>
  <si>
    <t>DE_GGA03</t>
  </si>
  <si>
    <t>DE_GGB03</t>
  </si>
  <si>
    <t>DE_GHA03</t>
  </si>
  <si>
    <t>DE_GMK03</t>
  </si>
  <si>
    <t>DE_GPD03</t>
  </si>
  <si>
    <t>DE_GWA03</t>
  </si>
  <si>
    <t>DE_GKO03</t>
  </si>
  <si>
    <t>DE_GMF03</t>
  </si>
  <si>
    <t>Herr Christian Lucas</t>
  </si>
  <si>
    <t>C.Lucas@stadtwerke-kh.de</t>
  </si>
  <si>
    <t>0671 99 1651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</si>
</sst>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F1" sqref="F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42243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/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55543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SW Bad Kreuznach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31" sqref="D3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GmbH Bad Kreuznach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SW Bad Kreuznach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9870082300004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616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659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660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578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661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O13" sqref="O1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GmbH Bad Kreuznach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SW Bad Kreuznach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9870082300004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SW Bad Kreuznach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662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658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3010635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455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Bad Kreuznach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3010635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GmbH Bad Kreuznach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SW Bad Kreuznach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9870082300004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K36" sqref="K3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GmbH Bad Kreuznach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SW Bad Kreuznach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9870082300004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0</v>
      </c>
      <c r="E8" s="130"/>
      <c r="F8" s="130"/>
      <c r="H8" s="128" t="s">
        <v>497</v>
      </c>
      <c r="J8" s="132">
        <f>'SLP-Verfahren'!D35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247</v>
      </c>
      <c r="E11" s="164" t="s">
        <v>35</v>
      </c>
      <c r="F11" s="296" t="str">
        <f>VLOOKUP($E11,'BDEW-Standard'!$B$3:$M$158,F$9,0)</f>
        <v>P13</v>
      </c>
      <c r="H11" s="167">
        <f>ROUND(VLOOKUP($E11,'BDEW-Standard'!$B$3:$M$158,H$9,0),7)</f>
        <v>3.0385547000000002</v>
      </c>
      <c r="I11" s="167">
        <f>ROUND(VLOOKUP($E11,'BDEW-Standard'!$B$3:$M$158,I$9,0),7)</f>
        <v>-37.182990799999999</v>
      </c>
      <c r="J11" s="167">
        <f>ROUND(VLOOKUP($E11,'BDEW-Standard'!$B$3:$M$158,J$9,0),7)</f>
        <v>5.6644869</v>
      </c>
      <c r="K11" s="167">
        <f>ROUND(VLOOKUP($E11,'BDEW-Standard'!$B$3:$M$158,K$9,0),7)</f>
        <v>9.3339599999999995E-2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1.0029740552470467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SW Bad Kreuznach</v>
      </c>
      <c r="D12" s="62" t="s">
        <v>247</v>
      </c>
      <c r="E12" s="165" t="s">
        <v>35</v>
      </c>
      <c r="F12" s="297" t="str">
        <f>VLOOKUP($E12,'BDEW-Standard'!$B$3:$M$158,F$9,0)</f>
        <v>P13</v>
      </c>
      <c r="H12" s="274">
        <f>ROUND(VLOOKUP($E12,'BDEW-Standard'!$B$3:$M$158,H$9,0),7)</f>
        <v>3.0385547000000002</v>
      </c>
      <c r="I12" s="274">
        <f>ROUND(VLOOKUP($E12,'BDEW-Standard'!$B$3:$M$158,I$9,0),7)</f>
        <v>-37.182990799999999</v>
      </c>
      <c r="J12" s="274">
        <f>ROUND(VLOOKUP($E12,'BDEW-Standard'!$B$3:$M$158,J$9,0),7)</f>
        <v>5.6644869</v>
      </c>
      <c r="K12" s="274">
        <f>ROUND(VLOOKUP($E12,'BDEW-Standard'!$B$3:$M$158,K$9,0),7)</f>
        <v>9.3339599999999995E-2</v>
      </c>
      <c r="L12" s="338">
        <f>ROUND(VLOOKUP($E12,'BDEW-Standard'!$B$3:$M$158,L$9,0),1)</f>
        <v>40</v>
      </c>
      <c r="M12" s="274">
        <f>ROUND(VLOOKUP($E12,'BDEW-Standard'!$B$3:$M$158,M$9,0),7)</f>
        <v>0</v>
      </c>
      <c r="N12" s="274">
        <f>ROUND(VLOOKUP($E12,'BDEW-Standard'!$B$3:$M$158,N$9,0),7)</f>
        <v>0</v>
      </c>
      <c r="O12" s="274">
        <f>ROUND(VLOOKUP($E12,'BDEW-Standard'!$B$3:$M$158,O$9,0),7)</f>
        <v>0</v>
      </c>
      <c r="P12" s="274">
        <f>ROUND(VLOOKUP($E12,'BDEW-Standard'!$B$3:$M$158,P$9,0),7)</f>
        <v>0</v>
      </c>
      <c r="Q12" s="339">
        <f t="shared" ref="Q12:Q25" si="1">($H12/(1+($I12/($Q$9-$L12))^$J12)+$K12)+MAX($M12*$Q$9+$N12,$O12*$Q$9+$P12)</f>
        <v>1.0029740552470467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SW Bad Kreuznach</v>
      </c>
      <c r="D13" s="62" t="s">
        <v>247</v>
      </c>
      <c r="E13" s="165" t="s">
        <v>43</v>
      </c>
      <c r="F13" s="297" t="str">
        <f>VLOOKUP($E13,'BDEW-Standard'!$B$3:$M$158,F$9,0)</f>
        <v>P23</v>
      </c>
      <c r="H13" s="274">
        <f>ROUND(VLOOKUP($E13,'BDEW-Standard'!$B$3:$M$158,H$9,0),7)</f>
        <v>2.3767684</v>
      </c>
      <c r="I13" s="274">
        <f>ROUND(VLOOKUP($E13,'BDEW-Standard'!$B$3:$M$158,I$9,0),7)</f>
        <v>-34.719233299999999</v>
      </c>
      <c r="J13" s="274">
        <f>ROUND(VLOOKUP($E13,'BDEW-Standard'!$B$3:$M$158,J$9,0),7)</f>
        <v>5.8332161999999999</v>
      </c>
      <c r="K13" s="274">
        <f>ROUND(VLOOKUP($E13,'BDEW-Standard'!$B$3:$M$158,K$9,0),7)</f>
        <v>0.1189572</v>
      </c>
      <c r="L13" s="338">
        <f>ROUND(VLOOKUP($E13,'BDEW-Standard'!$B$3:$M$158,L$9,0),1)</f>
        <v>40</v>
      </c>
      <c r="M13" s="274">
        <f>ROUND(VLOOKUP($E13,'BDEW-Standard'!$B$3:$M$158,M$9,0),7)</f>
        <v>0</v>
      </c>
      <c r="N13" s="274">
        <f>ROUND(VLOOKUP($E13,'BDEW-Standard'!$B$3:$M$158,N$9,0),7)</f>
        <v>0</v>
      </c>
      <c r="O13" s="274">
        <f>ROUND(VLOOKUP($E13,'BDEW-Standard'!$B$3:$M$158,O$9,0),7)</f>
        <v>0</v>
      </c>
      <c r="P13" s="274">
        <f>ROUND(VLOOKUP($E13,'BDEW-Standard'!$B$3:$M$158,P$9,0),7)</f>
        <v>0</v>
      </c>
      <c r="Q13" s="339">
        <f t="shared" si="1"/>
        <v>1.0298713008737617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SW Bad Kreuznach</v>
      </c>
      <c r="D14" s="62" t="s">
        <v>247</v>
      </c>
      <c r="E14" s="165" t="s">
        <v>663</v>
      </c>
      <c r="F14" s="297" t="str">
        <f>VLOOKUP($E14,'BDEW-Standard'!$B$3:$M$158,F$9,0)</f>
        <v>BA3</v>
      </c>
      <c r="H14" s="274">
        <f>ROUND(VLOOKUP($E14,'BDEW-Standard'!$B$3:$M$158,H$9,0),7)</f>
        <v>0.62619619999999998</v>
      </c>
      <c r="I14" s="274">
        <f>ROUND(VLOOKUP($E14,'BDEW-Standard'!$B$3:$M$158,I$9,0),7)</f>
        <v>-33</v>
      </c>
      <c r="J14" s="274">
        <f>ROUND(VLOOKUP($E14,'BDEW-Standard'!$B$3:$M$158,J$9,0),7)</f>
        <v>5.7212303000000002</v>
      </c>
      <c r="K14" s="274">
        <f>ROUND(VLOOKUP($E14,'BDEW-Standard'!$B$3:$M$158,K$9,0),7)</f>
        <v>0.78556550000000003</v>
      </c>
      <c r="L14" s="338">
        <f>ROUND(VLOOKUP($E14,'BDEW-Standard'!$B$3:$M$158,L$9,0),1)</f>
        <v>40</v>
      </c>
      <c r="M14" s="274">
        <f>ROUND(VLOOKUP($E14,'BDEW-Standard'!$B$3:$M$158,M$9,0),7)</f>
        <v>0</v>
      </c>
      <c r="N14" s="274">
        <f>ROUND(VLOOKUP($E14,'BDEW-Standard'!$B$3:$M$158,N$9,0),7)</f>
        <v>0</v>
      </c>
      <c r="O14" s="274">
        <f>ROUND(VLOOKUP($E14,'BDEW-Standard'!$B$3:$M$158,O$9,0),7)</f>
        <v>0</v>
      </c>
      <c r="P14" s="274">
        <f>ROUND(VLOOKUP($E14,'BDEW-Standard'!$B$3:$M$158,P$9,0),7)</f>
        <v>0</v>
      </c>
      <c r="Q14" s="339">
        <f t="shared" si="1"/>
        <v>1.0711738317583412</v>
      </c>
      <c r="R14" s="275">
        <f>ROUND(VLOOKUP(MID($E14,4,3),'Wochentag F(WT)'!$B$7:$J$22,R$9,0),4)</f>
        <v>1.0848</v>
      </c>
      <c r="S14" s="275">
        <f>ROUND(VLOOKUP(MID($E14,4,3),'Wochentag F(WT)'!$B$7:$J$22,S$9,0),4)</f>
        <v>1.1211</v>
      </c>
      <c r="T14" s="275">
        <f>ROUND(VLOOKUP(MID($E14,4,3),'Wochentag F(WT)'!$B$7:$J$22,T$9,0),4)</f>
        <v>1.0769</v>
      </c>
      <c r="U14" s="275">
        <f>ROUND(VLOOKUP(MID($E14,4,3),'Wochentag F(WT)'!$B$7:$J$22,U$9,0),4)</f>
        <v>1.1353</v>
      </c>
      <c r="V14" s="275">
        <f>ROUND(VLOOKUP(MID($E14,4,3),'Wochentag F(WT)'!$B$7:$J$22,V$9,0),4)</f>
        <v>1.1402000000000001</v>
      </c>
      <c r="W14" s="275">
        <f>ROUND(VLOOKUP(MID($E14,4,3),'Wochentag F(WT)'!$B$7:$J$22,W$9,0),4)</f>
        <v>0.48520000000000002</v>
      </c>
      <c r="X14" s="276">
        <f t="shared" si="2"/>
        <v>0.95650000000000013</v>
      </c>
      <c r="Y14" s="293"/>
      <c r="Z14" s="211"/>
    </row>
    <row r="15" spans="2:26" s="143" customFormat="1">
      <c r="B15" s="144">
        <v>4</v>
      </c>
      <c r="C15" s="145" t="str">
        <f t="shared" si="0"/>
        <v>SW Bad Kreuznach</v>
      </c>
      <c r="D15" s="62" t="s">
        <v>247</v>
      </c>
      <c r="E15" s="165" t="s">
        <v>664</v>
      </c>
      <c r="F15" s="297" t="str">
        <f>VLOOKUP($E15,'BDEW-Standard'!$B$3:$M$158,F$9,0)</f>
        <v>BD3</v>
      </c>
      <c r="H15" s="274">
        <f>ROUND(VLOOKUP($E15,'BDEW-Standard'!$B$3:$M$158,H$9,0),7)</f>
        <v>2.9177027</v>
      </c>
      <c r="I15" s="274">
        <f>ROUND(VLOOKUP($E15,'BDEW-Standard'!$B$3:$M$158,I$9,0),7)</f>
        <v>-36.179411700000003</v>
      </c>
      <c r="J15" s="274">
        <f>ROUND(VLOOKUP($E15,'BDEW-Standard'!$B$3:$M$158,J$9,0),7)</f>
        <v>5.9265162</v>
      </c>
      <c r="K15" s="274">
        <f>ROUND(VLOOKUP($E15,'BDEW-Standard'!$B$3:$M$158,K$9,0),7)</f>
        <v>0.11519119999999999</v>
      </c>
      <c r="L15" s="338">
        <f>ROUND(VLOOKUP($E15,'BDEW-Standard'!$B$3:$M$158,L$9,0),1)</f>
        <v>40</v>
      </c>
      <c r="M15" s="274">
        <f>ROUND(VLOOKUP($E15,'BDEW-Standard'!$B$3:$M$158,M$9,0),7)</f>
        <v>0</v>
      </c>
      <c r="N15" s="274">
        <f>ROUND(VLOOKUP($E15,'BDEW-Standard'!$B$3:$M$158,N$9,0),7)</f>
        <v>0</v>
      </c>
      <c r="O15" s="274">
        <f>ROUND(VLOOKUP($E15,'BDEW-Standard'!$B$3:$M$158,O$9,0),7)</f>
        <v>0</v>
      </c>
      <c r="P15" s="274">
        <f>ROUND(VLOOKUP($E15,'BDEW-Standard'!$B$3:$M$158,P$9,0),7)</f>
        <v>0</v>
      </c>
      <c r="Q15" s="339">
        <f t="shared" si="1"/>
        <v>1.0656106174494469</v>
      </c>
      <c r="R15" s="275">
        <f>ROUND(VLOOKUP(MID($E15,4,3),'Wochentag F(WT)'!$B$7:$J$22,R$9,0),4)</f>
        <v>1.1052</v>
      </c>
      <c r="S15" s="275">
        <f>ROUND(VLOOKUP(MID($E15,4,3),'Wochentag F(WT)'!$B$7:$J$22,S$9,0),4)</f>
        <v>1.0857000000000001</v>
      </c>
      <c r="T15" s="275">
        <f>ROUND(VLOOKUP(MID($E15,4,3),'Wochentag F(WT)'!$B$7:$J$22,T$9,0),4)</f>
        <v>1.0378000000000001</v>
      </c>
      <c r="U15" s="275">
        <f>ROUND(VLOOKUP(MID($E15,4,3),'Wochentag F(WT)'!$B$7:$J$22,U$9,0),4)</f>
        <v>1.0622</v>
      </c>
      <c r="V15" s="275">
        <f>ROUND(VLOOKUP(MID($E15,4,3),'Wochentag F(WT)'!$B$7:$J$22,V$9,0),4)</f>
        <v>1.0266</v>
      </c>
      <c r="W15" s="275">
        <f>ROUND(VLOOKUP(MID($E15,4,3),'Wochentag F(WT)'!$B$7:$J$22,W$9,0),4)</f>
        <v>0.76290000000000002</v>
      </c>
      <c r="X15" s="276">
        <f t="shared" si="2"/>
        <v>0.91959999999999997</v>
      </c>
      <c r="Y15" s="293"/>
      <c r="Z15" s="211"/>
    </row>
    <row r="16" spans="2:26" s="143" customFormat="1">
      <c r="B16" s="144">
        <v>5</v>
      </c>
      <c r="C16" s="145" t="str">
        <f t="shared" si="0"/>
        <v>SW Bad Kreuznach</v>
      </c>
      <c r="D16" s="62" t="s">
        <v>247</v>
      </c>
      <c r="E16" s="165" t="s">
        <v>665</v>
      </c>
      <c r="F16" s="297" t="str">
        <f>VLOOKUP($E16,'BDEW-Standard'!$B$3:$M$158,F$9,0)</f>
        <v>BH3</v>
      </c>
      <c r="H16" s="274">
        <f>ROUND(VLOOKUP($E16,'BDEW-Standard'!$B$3:$M$158,H$9,0),7)</f>
        <v>2.0102471999999998</v>
      </c>
      <c r="I16" s="274">
        <f>ROUND(VLOOKUP($E16,'BDEW-Standard'!$B$3:$M$158,I$9,0),7)</f>
        <v>-35.253212400000002</v>
      </c>
      <c r="J16" s="274">
        <f>ROUND(VLOOKUP($E16,'BDEW-Standard'!$B$3:$M$158,J$9,0),7)</f>
        <v>6.1544406</v>
      </c>
      <c r="K16" s="274">
        <f>ROUND(VLOOKUP($E16,'BDEW-Standard'!$B$3:$M$158,K$9,0),7)</f>
        <v>0.32947409999999999</v>
      </c>
      <c r="L16" s="338">
        <f>ROUND(VLOOKUP($E16,'BDEW-Standard'!$B$3:$M$158,L$9,0),1)</f>
        <v>40</v>
      </c>
      <c r="M16" s="274">
        <f>ROUND(VLOOKUP($E16,'BDEW-Standard'!$B$3:$M$158,M$9,0),7)</f>
        <v>0</v>
      </c>
      <c r="N16" s="274">
        <f>ROUND(VLOOKUP($E16,'BDEW-Standard'!$B$3:$M$158,N$9,0),7)</f>
        <v>0</v>
      </c>
      <c r="O16" s="274">
        <f>ROUND(VLOOKUP($E16,'BDEW-Standard'!$B$3:$M$158,O$9,0),7)</f>
        <v>0</v>
      </c>
      <c r="P16" s="274">
        <f>ROUND(VLOOKUP($E16,'BDEW-Standard'!$B$3:$M$158,P$9,0),7)</f>
        <v>0</v>
      </c>
      <c r="Q16" s="339">
        <f t="shared" si="1"/>
        <v>1.0436896084076008</v>
      </c>
      <c r="R16" s="275">
        <f>ROUND(VLOOKUP(MID($E16,4,3),'Wochentag F(WT)'!$B$7:$J$22,R$9,0),4)</f>
        <v>0.97670000000000001</v>
      </c>
      <c r="S16" s="275">
        <f>ROUND(VLOOKUP(MID($E16,4,3),'Wochentag F(WT)'!$B$7:$J$22,S$9,0),4)</f>
        <v>1.0388999999999999</v>
      </c>
      <c r="T16" s="275">
        <f>ROUND(VLOOKUP(MID($E16,4,3),'Wochentag F(WT)'!$B$7:$J$22,T$9,0),4)</f>
        <v>1.0027999999999999</v>
      </c>
      <c r="U16" s="275">
        <f>ROUND(VLOOKUP(MID($E16,4,3),'Wochentag F(WT)'!$B$7:$J$22,U$9,0),4)</f>
        <v>1.0162</v>
      </c>
      <c r="V16" s="275">
        <f>ROUND(VLOOKUP(MID($E16,4,3),'Wochentag F(WT)'!$B$7:$J$22,V$9,0),4)</f>
        <v>1.0024</v>
      </c>
      <c r="W16" s="275">
        <f>ROUND(VLOOKUP(MID($E16,4,3),'Wochentag F(WT)'!$B$7:$J$22,W$9,0),4)</f>
        <v>1.0043</v>
      </c>
      <c r="X16" s="276">
        <f t="shared" si="2"/>
        <v>0.95870000000000122</v>
      </c>
      <c r="Y16" s="293"/>
      <c r="Z16" s="211"/>
    </row>
    <row r="17" spans="2:26" s="143" customFormat="1">
      <c r="B17" s="144">
        <v>6</v>
      </c>
      <c r="C17" s="145" t="str">
        <f t="shared" si="0"/>
        <v>SW Bad Kreuznach</v>
      </c>
      <c r="D17" s="62" t="s">
        <v>247</v>
      </c>
      <c r="E17" s="165" t="s">
        <v>666</v>
      </c>
      <c r="F17" s="297" t="str">
        <f>VLOOKUP($E17,'BDEW-Standard'!$B$3:$M$158,F$9,0)</f>
        <v>GA3</v>
      </c>
      <c r="H17" s="274">
        <f>ROUND(VLOOKUP($E17,'BDEW-Standard'!$B$3:$M$158,H$9,0),7)</f>
        <v>2.2850164999999998</v>
      </c>
      <c r="I17" s="274">
        <f>ROUND(VLOOKUP($E17,'BDEW-Standard'!$B$3:$M$158,I$9,0),7)</f>
        <v>-36.287858399999998</v>
      </c>
      <c r="J17" s="274">
        <f>ROUND(VLOOKUP($E17,'BDEW-Standard'!$B$3:$M$158,J$9,0),7)</f>
        <v>6.5885125999999996</v>
      </c>
      <c r="K17" s="274">
        <f>ROUND(VLOOKUP($E17,'BDEW-Standard'!$B$3:$M$158,K$9,0),7)</f>
        <v>0.31505349999999999</v>
      </c>
      <c r="L17" s="338">
        <f>ROUND(VLOOKUP($E17,'BDEW-Standard'!$B$3:$M$158,L$9,0),1)</f>
        <v>40</v>
      </c>
      <c r="M17" s="274">
        <f>ROUND(VLOOKUP($E17,'BDEW-Standard'!$B$3:$M$158,M$9,0),7)</f>
        <v>0</v>
      </c>
      <c r="N17" s="274">
        <f>ROUND(VLOOKUP($E17,'BDEW-Standard'!$B$3:$M$158,N$9,0),7)</f>
        <v>0</v>
      </c>
      <c r="O17" s="274">
        <f>ROUND(VLOOKUP($E17,'BDEW-Standard'!$B$3:$M$158,O$9,0),7)</f>
        <v>0</v>
      </c>
      <c r="P17" s="274">
        <f>ROUND(VLOOKUP($E17,'BDEW-Standard'!$B$3:$M$158,P$9,0),7)</f>
        <v>0</v>
      </c>
      <c r="Q17" s="339">
        <f t="shared" si="1"/>
        <v>1.0096183914256316</v>
      </c>
      <c r="R17" s="275">
        <f>ROUND(VLOOKUP(MID($E17,4,3),'Wochentag F(WT)'!$B$7:$J$22,R$9,0),4)</f>
        <v>0.93220000000000003</v>
      </c>
      <c r="S17" s="275">
        <f>ROUND(VLOOKUP(MID($E17,4,3),'Wochentag F(WT)'!$B$7:$J$22,S$9,0),4)</f>
        <v>0.98939999999999995</v>
      </c>
      <c r="T17" s="275">
        <f>ROUND(VLOOKUP(MID($E17,4,3),'Wochentag F(WT)'!$B$7:$J$22,T$9,0),4)</f>
        <v>1.0033000000000001</v>
      </c>
      <c r="U17" s="275">
        <f>ROUND(VLOOKUP(MID($E17,4,3),'Wochentag F(WT)'!$B$7:$J$22,U$9,0),4)</f>
        <v>1.0108999999999999</v>
      </c>
      <c r="V17" s="275">
        <f>ROUND(VLOOKUP(MID($E17,4,3),'Wochentag F(WT)'!$B$7:$J$22,V$9,0),4)</f>
        <v>1.018</v>
      </c>
      <c r="W17" s="275">
        <f>ROUND(VLOOKUP(MID($E17,4,3),'Wochentag F(WT)'!$B$7:$J$22,W$9,0),4)</f>
        <v>1.0356000000000001</v>
      </c>
      <c r="X17" s="276">
        <f t="shared" si="2"/>
        <v>1.0106000000000002</v>
      </c>
      <c r="Y17" s="293"/>
      <c r="Z17" s="211"/>
    </row>
    <row r="18" spans="2:26" s="143" customFormat="1">
      <c r="B18" s="144">
        <v>7</v>
      </c>
      <c r="C18" s="145" t="str">
        <f t="shared" si="0"/>
        <v>SW Bad Kreuznach</v>
      </c>
      <c r="D18" s="62" t="s">
        <v>247</v>
      </c>
      <c r="E18" s="165" t="s">
        <v>667</v>
      </c>
      <c r="F18" s="297" t="str">
        <f>VLOOKUP($E18,'BDEW-Standard'!$B$3:$M$158,F$9,0)</f>
        <v>GB3</v>
      </c>
      <c r="H18" s="274">
        <f>ROUND(VLOOKUP($E18,'BDEW-Standard'!$B$3:$M$158,H$9,0),7)</f>
        <v>3.2572741999999999</v>
      </c>
      <c r="I18" s="274">
        <f>ROUND(VLOOKUP($E18,'BDEW-Standard'!$B$3:$M$158,I$9,0),7)</f>
        <v>-37.5</v>
      </c>
      <c r="J18" s="274">
        <f>ROUND(VLOOKUP($E18,'BDEW-Standard'!$B$3:$M$158,J$9,0),7)</f>
        <v>6.3462148000000003</v>
      </c>
      <c r="K18" s="274">
        <f>ROUND(VLOOKUP($E18,'BDEW-Standard'!$B$3:$M$158,K$9,0),7)</f>
        <v>8.6622699999999997E-2</v>
      </c>
      <c r="L18" s="338">
        <f>ROUND(VLOOKUP($E18,'BDEW-Standard'!$B$3:$M$158,L$9,0),1)</f>
        <v>40</v>
      </c>
      <c r="M18" s="274">
        <f>ROUND(VLOOKUP($E18,'BDEW-Standard'!$B$3:$M$158,M$9,0),7)</f>
        <v>0</v>
      </c>
      <c r="N18" s="274">
        <f>ROUND(VLOOKUP($E18,'BDEW-Standard'!$B$3:$M$158,N$9,0),7)</f>
        <v>0</v>
      </c>
      <c r="O18" s="274">
        <f>ROUND(VLOOKUP($E18,'BDEW-Standard'!$B$3:$M$158,O$9,0),7)</f>
        <v>0</v>
      </c>
      <c r="P18" s="274">
        <f>ROUND(VLOOKUP($E18,'BDEW-Standard'!$B$3:$M$158,P$9,0),7)</f>
        <v>0</v>
      </c>
      <c r="Q18" s="339">
        <f t="shared" si="1"/>
        <v>0.9584556323619029</v>
      </c>
      <c r="R18" s="275">
        <f>ROUND(VLOOKUP(MID($E18,4,3),'Wochentag F(WT)'!$B$7:$J$22,R$9,0),4)</f>
        <v>0.98970000000000002</v>
      </c>
      <c r="S18" s="275">
        <f>ROUND(VLOOKUP(MID($E18,4,3),'Wochentag F(WT)'!$B$7:$J$22,S$9,0),4)</f>
        <v>0.9627</v>
      </c>
      <c r="T18" s="275">
        <f>ROUND(VLOOKUP(MID($E18,4,3),'Wochentag F(WT)'!$B$7:$J$22,T$9,0),4)</f>
        <v>1.0507</v>
      </c>
      <c r="U18" s="275">
        <f>ROUND(VLOOKUP(MID($E18,4,3),'Wochentag F(WT)'!$B$7:$J$22,U$9,0),4)</f>
        <v>1.0551999999999999</v>
      </c>
      <c r="V18" s="275">
        <f>ROUND(VLOOKUP(MID($E18,4,3),'Wochentag F(WT)'!$B$7:$J$22,V$9,0),4)</f>
        <v>1.0297000000000001</v>
      </c>
      <c r="W18" s="275">
        <f>ROUND(VLOOKUP(MID($E18,4,3),'Wochentag F(WT)'!$B$7:$J$22,W$9,0),4)</f>
        <v>0.97670000000000001</v>
      </c>
      <c r="X18" s="276">
        <f t="shared" si="2"/>
        <v>0.9352999999999998</v>
      </c>
      <c r="Y18" s="293"/>
      <c r="Z18" s="211"/>
    </row>
    <row r="19" spans="2:26" s="143" customFormat="1">
      <c r="B19" s="144">
        <v>8</v>
      </c>
      <c r="C19" s="145" t="str">
        <f t="shared" si="0"/>
        <v>SW Bad Kreuznach</v>
      </c>
      <c r="D19" s="62" t="s">
        <v>247</v>
      </c>
      <c r="E19" s="165" t="s">
        <v>668</v>
      </c>
      <c r="F19" s="297" t="str">
        <f>VLOOKUP($E19,'BDEW-Standard'!$B$3:$M$158,F$9,0)</f>
        <v>HA3</v>
      </c>
      <c r="H19" s="274">
        <f>ROUND(VLOOKUP($E19,'BDEW-Standard'!$B$3:$M$158,H$9,0),7)</f>
        <v>3.5811213999999998</v>
      </c>
      <c r="I19" s="274">
        <f>ROUND(VLOOKUP($E19,'BDEW-Standard'!$B$3:$M$158,I$9,0),7)</f>
        <v>-36.965006500000001</v>
      </c>
      <c r="J19" s="274">
        <f>ROUND(VLOOKUP($E19,'BDEW-Standard'!$B$3:$M$158,J$9,0),7)</f>
        <v>7.2256947</v>
      </c>
      <c r="K19" s="274">
        <f>ROUND(VLOOKUP($E19,'BDEW-Standard'!$B$3:$M$158,K$9,0),7)</f>
        <v>4.4841600000000002E-2</v>
      </c>
      <c r="L19" s="338">
        <f>ROUND(VLOOKUP($E19,'BDEW-Standard'!$B$3:$M$158,L$9,0),1)</f>
        <v>40</v>
      </c>
      <c r="M19" s="274">
        <f>ROUND(VLOOKUP($E19,'BDEW-Standard'!$B$3:$M$158,M$9,0),7)</f>
        <v>0</v>
      </c>
      <c r="N19" s="274">
        <f>ROUND(VLOOKUP($E19,'BDEW-Standard'!$B$3:$M$158,N$9,0),7)</f>
        <v>0</v>
      </c>
      <c r="O19" s="274">
        <f>ROUND(VLOOKUP($E19,'BDEW-Standard'!$B$3:$M$158,O$9,0),7)</f>
        <v>0</v>
      </c>
      <c r="P19" s="274">
        <f>ROUND(VLOOKUP($E19,'BDEW-Standard'!$B$3:$M$158,P$9,0),7)</f>
        <v>0</v>
      </c>
      <c r="Q19" s="339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3"/>
      <c r="Z19" s="211"/>
    </row>
    <row r="20" spans="2:26" s="143" customFormat="1">
      <c r="B20" s="144">
        <v>9</v>
      </c>
      <c r="C20" s="145" t="str">
        <f t="shared" si="0"/>
        <v>SW Bad Kreuznach</v>
      </c>
      <c r="D20" s="62" t="s">
        <v>247</v>
      </c>
      <c r="E20" s="165" t="s">
        <v>4</v>
      </c>
      <c r="F20" s="297" t="str">
        <f>VLOOKUP($E20,'BDEW-Standard'!$B$3:$M$158,F$9,0)</f>
        <v>HK3</v>
      </c>
      <c r="H20" s="274">
        <f>ROUND(VLOOKUP($E20,'BDEW-Standard'!$B$3:$M$158,H$9,0),7)</f>
        <v>0.40409319999999999</v>
      </c>
      <c r="I20" s="274">
        <f>ROUND(VLOOKUP($E20,'BDEW-Standard'!$B$3:$M$158,I$9,0),7)</f>
        <v>-24.439296800000001</v>
      </c>
      <c r="J20" s="274">
        <f>ROUND(VLOOKUP($E20,'BDEW-Standard'!$B$3:$M$158,J$9,0),7)</f>
        <v>6.5718174999999999</v>
      </c>
      <c r="K20" s="274">
        <f>ROUND(VLOOKUP($E20,'BDEW-Standard'!$B$3:$M$158,K$9,0),7)</f>
        <v>0.71077100000000004</v>
      </c>
      <c r="L20" s="338">
        <f>ROUND(VLOOKUP($E20,'BDEW-Standard'!$B$3:$M$158,L$9,0),1)</f>
        <v>40</v>
      </c>
      <c r="M20" s="274">
        <f>ROUND(VLOOKUP($E20,'BDEW-Standard'!$B$3:$M$158,M$9,0),7)</f>
        <v>0</v>
      </c>
      <c r="N20" s="274">
        <f>ROUND(VLOOKUP($E20,'BDEW-Standard'!$B$3:$M$158,N$9,0),7)</f>
        <v>0</v>
      </c>
      <c r="O20" s="274">
        <f>ROUND(VLOOKUP($E20,'BDEW-Standard'!$B$3:$M$158,O$9,0),7)</f>
        <v>0</v>
      </c>
      <c r="P20" s="274">
        <f>ROUND(VLOOKUP($E20,'BDEW-Standard'!$B$3:$M$158,P$9,0),7)</f>
        <v>0</v>
      </c>
      <c r="Q20" s="339">
        <f t="shared" si="1"/>
        <v>1.0561214000512988</v>
      </c>
      <c r="R20" s="275">
        <f>ROUND(VLOOKUP(MID($E20,4,3),'Wochentag F(WT)'!$B$7:$J$22,R$9,0),4)</f>
        <v>1</v>
      </c>
      <c r="S20" s="275">
        <f>ROUND(VLOOKUP(MID($E20,4,3),'Wochentag F(WT)'!$B$7:$J$22,S$9,0),4)</f>
        <v>1</v>
      </c>
      <c r="T20" s="275">
        <f>ROUND(VLOOKUP(MID($E20,4,3),'Wochentag F(WT)'!$B$7:$J$22,T$9,0),4)</f>
        <v>1</v>
      </c>
      <c r="U20" s="275">
        <f>ROUND(VLOOKUP(MID($E20,4,3),'Wochentag F(WT)'!$B$7:$J$22,U$9,0),4)</f>
        <v>1</v>
      </c>
      <c r="V20" s="275">
        <f>ROUND(VLOOKUP(MID($E20,4,3),'Wochentag F(WT)'!$B$7:$J$22,V$9,0),4)</f>
        <v>1</v>
      </c>
      <c r="W20" s="275">
        <f>ROUND(VLOOKUP(MID($E20,4,3),'Wochentag F(WT)'!$B$7:$J$22,W$9,0),4)</f>
        <v>1</v>
      </c>
      <c r="X20" s="276">
        <f t="shared" si="2"/>
        <v>1</v>
      </c>
      <c r="Y20" s="293"/>
      <c r="Z20" s="211"/>
    </row>
    <row r="21" spans="2:26" s="143" customFormat="1">
      <c r="B21" s="144">
        <v>10</v>
      </c>
      <c r="C21" s="145" t="str">
        <f t="shared" si="0"/>
        <v>SW Bad Kreuznach</v>
      </c>
      <c r="D21" s="62" t="s">
        <v>247</v>
      </c>
      <c r="E21" s="165" t="s">
        <v>672</v>
      </c>
      <c r="F21" s="297" t="str">
        <f>VLOOKUP($E21,'BDEW-Standard'!$B$3:$M$158,F$9,0)</f>
        <v>KO3</v>
      </c>
      <c r="H21" s="274">
        <f>ROUND(VLOOKUP($E21,'BDEW-Standard'!$B$3:$M$158,H$9,0),7)</f>
        <v>2.7172288</v>
      </c>
      <c r="I21" s="274">
        <f>ROUND(VLOOKUP($E21,'BDEW-Standard'!$B$3:$M$158,I$9,0),7)</f>
        <v>-35.141256300000002</v>
      </c>
      <c r="J21" s="274">
        <f>ROUND(VLOOKUP($E21,'BDEW-Standard'!$B$3:$M$158,J$9,0),7)</f>
        <v>7.1303394999999998</v>
      </c>
      <c r="K21" s="274">
        <f>ROUND(VLOOKUP($E21,'BDEW-Standard'!$B$3:$M$158,K$9,0),7)</f>
        <v>0.14184720000000001</v>
      </c>
      <c r="L21" s="338">
        <f>ROUND(VLOOKUP($E21,'BDEW-Standard'!$B$3:$M$158,L$9,0),1)</f>
        <v>40</v>
      </c>
      <c r="M21" s="274">
        <f>ROUND(VLOOKUP($E21,'BDEW-Standard'!$B$3:$M$158,M$9,0),7)</f>
        <v>0</v>
      </c>
      <c r="N21" s="274">
        <f>ROUND(VLOOKUP($E21,'BDEW-Standard'!$B$3:$M$158,N$9,0),7)</f>
        <v>0</v>
      </c>
      <c r="O21" s="274">
        <f>ROUND(VLOOKUP($E21,'BDEW-Standard'!$B$3:$M$158,O$9,0),7)</f>
        <v>0</v>
      </c>
      <c r="P21" s="274">
        <f>ROUND(VLOOKUP($E21,'BDEW-Standard'!$B$3:$M$158,P$9,0),7)</f>
        <v>0</v>
      </c>
      <c r="Q21" s="339">
        <f t="shared" si="1"/>
        <v>1.0630299199876638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SW Bad Kreuznach</v>
      </c>
      <c r="D22" s="62" t="s">
        <v>247</v>
      </c>
      <c r="E22" s="165" t="s">
        <v>673</v>
      </c>
      <c r="F22" s="297" t="str">
        <f>VLOOKUP($E22,'BDEW-Standard'!$B$3:$M$158,F$9,0)</f>
        <v>MF3</v>
      </c>
      <c r="H22" s="274">
        <f>ROUND(VLOOKUP($E22,'BDEW-Standard'!$B$3:$M$158,H$9,0),7)</f>
        <v>2.3877617999999998</v>
      </c>
      <c r="I22" s="274">
        <f>ROUND(VLOOKUP($E22,'BDEW-Standard'!$B$3:$M$158,I$9,0),7)</f>
        <v>-34.721360500000003</v>
      </c>
      <c r="J22" s="274">
        <f>ROUND(VLOOKUP($E22,'BDEW-Standard'!$B$3:$M$158,J$9,0),7)</f>
        <v>5.8164303999999998</v>
      </c>
      <c r="K22" s="274">
        <f>ROUND(VLOOKUP($E22,'BDEW-Standard'!$B$3:$M$158,K$9,0),7)</f>
        <v>0.12081939999999999</v>
      </c>
      <c r="L22" s="338">
        <f>ROUND(VLOOKUP($E22,'BDEW-Standard'!$B$3:$M$158,L$9,0),1)</f>
        <v>40</v>
      </c>
      <c r="M22" s="274">
        <f>ROUND(VLOOKUP($E22,'BDEW-Standard'!$B$3:$M$158,M$9,0),7)</f>
        <v>0</v>
      </c>
      <c r="N22" s="274">
        <f>ROUND(VLOOKUP($E22,'BDEW-Standard'!$B$3:$M$158,N$9,0),7)</f>
        <v>0</v>
      </c>
      <c r="O22" s="274">
        <f>ROUND(VLOOKUP($E22,'BDEW-Standard'!$B$3:$M$158,O$9,0),7)</f>
        <v>0</v>
      </c>
      <c r="P22" s="274">
        <f>ROUND(VLOOKUP($E22,'BDEW-Standard'!$B$3:$M$158,P$9,0),7)</f>
        <v>0</v>
      </c>
      <c r="Q22" s="339">
        <f t="shared" si="1"/>
        <v>1.0365184142102302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3"/>
      <c r="Z22" s="211"/>
    </row>
    <row r="23" spans="2:26" s="143" customFormat="1">
      <c r="B23" s="144">
        <v>12</v>
      </c>
      <c r="C23" s="145" t="str">
        <f t="shared" si="0"/>
        <v>SW Bad Kreuznach</v>
      </c>
      <c r="D23" s="62" t="s">
        <v>247</v>
      </c>
      <c r="E23" s="165" t="s">
        <v>669</v>
      </c>
      <c r="F23" s="297" t="str">
        <f>VLOOKUP($E23,'BDEW-Standard'!$B$3:$M$158,F$9,0)</f>
        <v>MK3</v>
      </c>
      <c r="H23" s="274">
        <f>ROUND(VLOOKUP($E23,'BDEW-Standard'!$B$3:$M$158,H$9,0),7)</f>
        <v>2.7882424000000001</v>
      </c>
      <c r="I23" s="274">
        <f>ROUND(VLOOKUP($E23,'BDEW-Standard'!$B$3:$M$158,I$9,0),7)</f>
        <v>-34.880612999999997</v>
      </c>
      <c r="J23" s="274">
        <f>ROUND(VLOOKUP($E23,'BDEW-Standard'!$B$3:$M$158,J$9,0),7)</f>
        <v>6.5951899000000003</v>
      </c>
      <c r="K23" s="274">
        <f>ROUND(VLOOKUP($E23,'BDEW-Standard'!$B$3:$M$158,K$9,0),7)</f>
        <v>5.4032900000000002E-2</v>
      </c>
      <c r="L23" s="338">
        <f>ROUND(VLOOKUP($E23,'BDEW-Standard'!$B$3:$M$158,L$9,0),1)</f>
        <v>40</v>
      </c>
      <c r="M23" s="274">
        <f>ROUND(VLOOKUP($E23,'BDEW-Standard'!$B$3:$M$158,M$9,0),7)</f>
        <v>0</v>
      </c>
      <c r="N23" s="274">
        <f>ROUND(VLOOKUP($E23,'BDEW-Standard'!$B$3:$M$158,N$9,0),7)</f>
        <v>0</v>
      </c>
      <c r="O23" s="274">
        <f>ROUND(VLOOKUP($E23,'BDEW-Standard'!$B$3:$M$158,O$9,0),7)</f>
        <v>0</v>
      </c>
      <c r="P23" s="274">
        <f>ROUND(VLOOKUP($E23,'BDEW-Standard'!$B$3:$M$158,P$9,0),7)</f>
        <v>0</v>
      </c>
      <c r="Q23" s="339">
        <f t="shared" si="1"/>
        <v>1.0622306107520199</v>
      </c>
      <c r="R23" s="275">
        <f>ROUND(VLOOKUP(MID($E23,4,3),'Wochentag F(WT)'!$B$7:$J$22,R$9,0),4)</f>
        <v>1.0699000000000001</v>
      </c>
      <c r="S23" s="275">
        <f>ROUND(VLOOKUP(MID($E23,4,3),'Wochentag F(WT)'!$B$7:$J$22,S$9,0),4)</f>
        <v>1.0365</v>
      </c>
      <c r="T23" s="275">
        <f>ROUND(VLOOKUP(MID($E23,4,3),'Wochentag F(WT)'!$B$7:$J$22,T$9,0),4)</f>
        <v>0.99329999999999996</v>
      </c>
      <c r="U23" s="275">
        <f>ROUND(VLOOKUP(MID($E23,4,3),'Wochentag F(WT)'!$B$7:$J$22,U$9,0),4)</f>
        <v>0.99480000000000002</v>
      </c>
      <c r="V23" s="275">
        <f>ROUND(VLOOKUP(MID($E23,4,3),'Wochentag F(WT)'!$B$7:$J$22,V$9,0),4)</f>
        <v>1.0659000000000001</v>
      </c>
      <c r="W23" s="275">
        <f>ROUND(VLOOKUP(MID($E23,4,3),'Wochentag F(WT)'!$B$7:$J$22,W$9,0),4)</f>
        <v>0.93620000000000003</v>
      </c>
      <c r="X23" s="276">
        <f t="shared" si="2"/>
        <v>0.90339999999999954</v>
      </c>
      <c r="Y23" s="293"/>
      <c r="Z23" s="211"/>
    </row>
    <row r="24" spans="2:26" s="143" customFormat="1">
      <c r="B24" s="144">
        <v>13</v>
      </c>
      <c r="C24" s="145" t="str">
        <f t="shared" si="0"/>
        <v>SW Bad Kreuznach</v>
      </c>
      <c r="D24" s="62" t="s">
        <v>247</v>
      </c>
      <c r="E24" s="165" t="s">
        <v>670</v>
      </c>
      <c r="F24" s="297" t="str">
        <f>VLOOKUP($E24,'BDEW-Standard'!$B$3:$M$158,F$9,0)</f>
        <v>PD3</v>
      </c>
      <c r="H24" s="274">
        <f>ROUND(VLOOKUP($E24,'BDEW-Standard'!$B$3:$M$158,H$9,0),7)</f>
        <v>3.2</v>
      </c>
      <c r="I24" s="274">
        <f>ROUND(VLOOKUP($E24,'BDEW-Standard'!$B$3:$M$158,I$9,0),7)</f>
        <v>-35.799999999999997</v>
      </c>
      <c r="J24" s="274">
        <f>ROUND(VLOOKUP($E24,'BDEW-Standard'!$B$3:$M$158,J$9,0),7)</f>
        <v>8.4</v>
      </c>
      <c r="K24" s="274">
        <f>ROUND(VLOOKUP($E24,'BDEW-Standard'!$B$3:$M$158,K$9,0),7)</f>
        <v>9.3848600000000004E-2</v>
      </c>
      <c r="L24" s="338">
        <f>ROUND(VLOOKUP($E24,'BDEW-Standard'!$B$3:$M$158,L$9,0),1)</f>
        <v>40</v>
      </c>
      <c r="M24" s="274">
        <f>ROUND(VLOOKUP($E24,'BDEW-Standard'!$B$3:$M$158,M$9,0),7)</f>
        <v>0</v>
      </c>
      <c r="N24" s="274">
        <f>ROUND(VLOOKUP($E24,'BDEW-Standard'!$B$3:$M$158,N$9,0),7)</f>
        <v>0</v>
      </c>
      <c r="O24" s="274">
        <f>ROUND(VLOOKUP($E24,'BDEW-Standard'!$B$3:$M$158,O$9,0),7)</f>
        <v>0</v>
      </c>
      <c r="P24" s="274">
        <f>ROUND(VLOOKUP($E24,'BDEW-Standard'!$B$3:$M$158,P$9,0),7)</f>
        <v>0</v>
      </c>
      <c r="Q24" s="339">
        <f t="shared" si="1"/>
        <v>0.99106250024889242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SW Bad Kreuznach</v>
      </c>
      <c r="D25" s="62" t="s">
        <v>247</v>
      </c>
      <c r="E25" s="165" t="s">
        <v>671</v>
      </c>
      <c r="F25" s="297" t="str">
        <f>VLOOKUP($E25,'BDEW-Standard'!$B$3:$M$158,F$9,0)</f>
        <v>WA3</v>
      </c>
      <c r="H25" s="274">
        <f>ROUND(VLOOKUP($E25,'BDEW-Standard'!$B$3:$M$158,H$9,0),7)</f>
        <v>0.76572899999999999</v>
      </c>
      <c r="I25" s="274">
        <f>ROUND(VLOOKUP($E25,'BDEW-Standard'!$B$3:$M$158,I$9,0),7)</f>
        <v>-36.023791199999998</v>
      </c>
      <c r="J25" s="274">
        <f>ROUND(VLOOKUP($E25,'BDEW-Standard'!$B$3:$M$158,J$9,0),7)</f>
        <v>4.8662747</v>
      </c>
      <c r="K25" s="274">
        <f>ROUND(VLOOKUP($E25,'BDEW-Standard'!$B$3:$M$158,K$9,0),7)</f>
        <v>0.80494250000000001</v>
      </c>
      <c r="L25" s="338">
        <f>ROUND(VLOOKUP($E25,'BDEW-Standard'!$B$3:$M$158,L$9,0),1)</f>
        <v>40</v>
      </c>
      <c r="M25" s="274">
        <f>ROUND(VLOOKUP($E25,'BDEW-Standard'!$B$3:$M$158,M$9,0),7)</f>
        <v>0</v>
      </c>
      <c r="N25" s="274">
        <f>ROUND(VLOOKUP($E25,'BDEW-Standard'!$B$3:$M$158,N$9,0),7)</f>
        <v>0</v>
      </c>
      <c r="O25" s="274">
        <f>ROUND(VLOOKUP($E25,'BDEW-Standard'!$B$3:$M$158,O$9,0),7)</f>
        <v>0</v>
      </c>
      <c r="P25" s="274">
        <f>ROUND(VLOOKUP($E25,'BDEW-Standard'!$B$3:$M$158,P$9,0),7)</f>
        <v>0</v>
      </c>
      <c r="Q25" s="339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3"/>
      <c r="Z25" s="211"/>
    </row>
    <row r="26" spans="2:26" s="143" customFormat="1">
      <c r="B26" s="144">
        <v>15</v>
      </c>
      <c r="C26" s="145" t="str">
        <f t="shared" si="0"/>
        <v>SW Bad Kreuznach</v>
      </c>
      <c r="D26" s="62"/>
      <c r="E26" s="166"/>
      <c r="F26" s="297"/>
      <c r="H26" s="277"/>
      <c r="I26" s="277"/>
      <c r="J26" s="277"/>
      <c r="K26" s="277"/>
      <c r="L26" s="338"/>
      <c r="M26" s="277"/>
      <c r="N26" s="277"/>
      <c r="O26" s="277"/>
      <c r="P26" s="277"/>
      <c r="Q26" s="340"/>
      <c r="R26" s="278"/>
      <c r="S26" s="278"/>
      <c r="T26" s="278"/>
      <c r="U26" s="278"/>
      <c r="V26" s="278"/>
      <c r="W26" s="278"/>
      <c r="X26" s="279"/>
      <c r="Y26" s="293"/>
      <c r="Z26" s="211"/>
    </row>
    <row r="27" spans="2:26" s="143" customFormat="1">
      <c r="B27" s="144">
        <v>16</v>
      </c>
      <c r="C27" s="145" t="str">
        <f t="shared" si="0"/>
        <v>SW Bad Kreuznach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SW Bad Kreuznach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SW Bad Kreuznach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SW Bad Kreuznach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SW Bad Kreuznach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SW Bad Kreuznach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SW Bad Kreuznach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SW Bad Kreuznach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SW Bad Kreuznach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SW Bad Kreuznach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SW Bad Kreuznach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SW Bad Kreuznach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SW Bad Kreuznach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SW Bad Kreuznach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SW Bad Kreuznach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K25 M11:P25 R11:Y25 F11:F25 F27:F41 R27:Y41 M27:P41 H27:K41">
    <cfRule type="expression" dxfId="17" priority="17">
      <formula>ISERROR(F11)</formula>
    </cfRule>
  </conditionalFormatting>
  <conditionalFormatting sqref="Y12:Y25 E12:F25 E27:F41 Y27:Y41">
    <cfRule type="duplicateValues" dxfId="16" priority="39"/>
  </conditionalFormatting>
  <conditionalFormatting sqref="L11:L25 L27:L41">
    <cfRule type="expression" dxfId="15" priority="8">
      <formula>ISERROR(L11)</formula>
    </cfRule>
  </conditionalFormatting>
  <conditionalFormatting sqref="Q11:Q25 Q27:Q41">
    <cfRule type="expression" dxfId="14" priority="7">
      <formula>ISERROR(Q11)</formula>
    </cfRule>
  </conditionalFormatting>
  <conditionalFormatting sqref="F26 R26:Y26 M26:P26 H26:K26">
    <cfRule type="expression" dxfId="13" priority="4">
      <formula>ISERROR(F26)</formula>
    </cfRule>
  </conditionalFormatting>
  <conditionalFormatting sqref="E26:F26 Y26">
    <cfRule type="duplicateValues" dxfId="12" priority="6"/>
  </conditionalFormatting>
  <conditionalFormatting sqref="L26">
    <cfRule type="expression" dxfId="11" priority="2">
      <formula>ISERROR(L26)</formula>
    </cfRule>
  </conditionalFormatting>
  <conditionalFormatting sqref="Q26">
    <cfRule type="expression" dxfId="10" priority="1">
      <formula>ISERROR(Q26)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D11:D25 D27:D41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Y11:Y25 Y27:Y41</xm:sqref>
        </x14:conditionalFormatting>
        <x14:conditionalFormatting xmlns:xm="http://schemas.microsoft.com/office/excel/2006/main">
          <x14:cfRule type="expression" priority="5" id="{6046700E-9D56-47A4-91A1-3821AC4C7651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3" id="{9EDAD868-D513-486E-B9DE-08CD7302CC19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E26:E41</xm:sqref>
        </x14:dataValidation>
        <x14:dataValidation type="list" allowBlank="1" showInputMessage="1" showErrorMessage="1">
          <x14:formula1>
            <xm:f>'BDEW-Standard'!$B$3:$B$158</xm:f>
          </x14:formula1>
          <xm:sqref>E12:E25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2" sqref="M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GmbH Bad Kreuznach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SW Bad Kreuznach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9870082300004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" zoomScale="80" zoomScaleNormal="80" workbookViewId="0">
      <selection activeCell="B3" sqref="B3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Lucas Christian</cp:lastModifiedBy>
  <cp:lastPrinted>2015-03-20T22:59:10Z</cp:lastPrinted>
  <dcterms:created xsi:type="dcterms:W3CDTF">2015-01-15T05:25:41Z</dcterms:created>
  <dcterms:modified xsi:type="dcterms:W3CDTF">2015-08-27T08:55:07Z</dcterms:modified>
</cp:coreProperties>
</file>